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280" windowHeight="6615" activeTab="0"/>
  </bookViews>
  <sheets>
    <sheet name="Dark Roof" sheetId="1" r:id="rId1"/>
    <sheet name="White high E" sheetId="2" r:id="rId2"/>
    <sheet name="Galv Steel" sheetId="3" r:id="rId3"/>
    <sheet name="White LowE roof" sheetId="4" r:id="rId4"/>
    <sheet name="Green  LowE roof" sheetId="5" r:id="rId5"/>
  </sheets>
  <definedNames/>
  <calcPr fullCalcOnLoad="1"/>
</workbook>
</file>

<file path=xl/sharedStrings.xml><?xml version="1.0" encoding="utf-8"?>
<sst xmlns="http://schemas.openxmlformats.org/spreadsheetml/2006/main" count="212" uniqueCount="37">
  <si>
    <t>Surface Temperature</t>
  </si>
  <si>
    <t>K</t>
  </si>
  <si>
    <t>C</t>
  </si>
  <si>
    <t>Air Temperature</t>
  </si>
  <si>
    <t>Emmitance (lw)</t>
  </si>
  <si>
    <t>Absorptance (sw)</t>
  </si>
  <si>
    <t>Incoming Solar Radiation</t>
  </si>
  <si>
    <t>W/m2</t>
  </si>
  <si>
    <t>Sky Temperature</t>
  </si>
  <si>
    <t>F</t>
  </si>
  <si>
    <t>Gains</t>
  </si>
  <si>
    <t>Shortwave</t>
  </si>
  <si>
    <t>Longwave</t>
  </si>
  <si>
    <t>Losses</t>
  </si>
  <si>
    <t>Convection</t>
  </si>
  <si>
    <t>Radiation</t>
  </si>
  <si>
    <t>Total</t>
  </si>
  <si>
    <t>Difference</t>
  </si>
  <si>
    <t>Coefficient</t>
  </si>
  <si>
    <t>a clear sky has a radiation temp of about 10 below ambient, maybe more</t>
  </si>
  <si>
    <t/>
  </si>
  <si>
    <t>a special low-E coating</t>
  </si>
  <si>
    <t>Solar Increase (roughly sol-air temp)</t>
  </si>
  <si>
    <t>normal materials</t>
  </si>
  <si>
    <t>new zinc roof</t>
  </si>
  <si>
    <t>typical zinc value</t>
  </si>
  <si>
    <t>use Goal Seek to set to zero</t>
  </si>
  <si>
    <t>Roof Resistance</t>
  </si>
  <si>
    <t>RSI</t>
  </si>
  <si>
    <t>R</t>
  </si>
  <si>
    <t>Conduction</t>
  </si>
  <si>
    <t>Interior Temperature</t>
  </si>
  <si>
    <t>J/K</t>
  </si>
  <si>
    <t>polished aluminum</t>
  </si>
  <si>
    <t>White painted alu - fresh and clean</t>
  </si>
  <si>
    <t xml:space="preserve">a clean white value </t>
  </si>
  <si>
    <t>a light green metal roof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</si>
</sst>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A1">
      <selection activeCell="G8" sqref="G8"/>
    </sheetView>
  </sheetViews>
  <sheetFormatPr defaultColWidth="9.140625" defaultRowHeight="12.75"/>
  <cols>
    <col min="2" max="2" width="18.28125" style="0" customWidth="1"/>
    <col min="4" max="4" width="6.140625" style="0" customWidth="1"/>
    <col min="5" max="5" width="5.57421875" style="0" customWidth="1"/>
    <col min="6" max="6" width="3.421875" style="0" customWidth="1"/>
    <col min="8" max="8" width="2.8515625" style="0" customWidth="1"/>
  </cols>
  <sheetData>
    <row r="1" spans="2:8" ht="12.75">
      <c r="B1" s="1" t="s">
        <v>3</v>
      </c>
      <c r="C1">
        <f>E1+273</f>
        <v>303</v>
      </c>
      <c r="D1" t="s">
        <v>1</v>
      </c>
      <c r="E1">
        <v>30</v>
      </c>
      <c r="F1" t="s">
        <v>2</v>
      </c>
      <c r="G1">
        <f>E1*9/5+32</f>
        <v>86</v>
      </c>
      <c r="H1" t="s">
        <v>9</v>
      </c>
    </row>
    <row r="2" spans="2:4" ht="12.75">
      <c r="B2" s="1" t="s">
        <v>6</v>
      </c>
      <c r="C2">
        <v>800</v>
      </c>
      <c r="D2" t="s">
        <v>7</v>
      </c>
    </row>
    <row r="3" spans="2:14" ht="12.75">
      <c r="B3" s="1" t="s">
        <v>8</v>
      </c>
      <c r="C3">
        <f>C1-10</f>
        <v>293</v>
      </c>
      <c r="D3" t="s">
        <v>1</v>
      </c>
      <c r="E3" t="s">
        <v>19</v>
      </c>
      <c r="N3">
        <f>1.2*E1-14</f>
        <v>22</v>
      </c>
    </row>
    <row r="4" spans="2:5" ht="12.75">
      <c r="B4" s="1" t="s">
        <v>31</v>
      </c>
      <c r="C4">
        <v>323</v>
      </c>
      <c r="D4" t="s">
        <v>1</v>
      </c>
      <c r="E4" s="7">
        <f>C4-273</f>
        <v>50</v>
      </c>
    </row>
    <row r="5" spans="2:5" ht="12.75">
      <c r="B5" s="1"/>
      <c r="E5" s="7"/>
    </row>
    <row r="6" spans="2:3" ht="12.75">
      <c r="B6" s="1" t="s">
        <v>4</v>
      </c>
      <c r="C6">
        <v>0.9</v>
      </c>
    </row>
    <row r="7" spans="2:3" ht="12.75">
      <c r="B7" s="1" t="s">
        <v>5</v>
      </c>
      <c r="C7">
        <v>0.9</v>
      </c>
    </row>
    <row r="8" spans="2:6" ht="12.75">
      <c r="B8" s="1" t="s">
        <v>27</v>
      </c>
      <c r="C8" s="10">
        <v>3</v>
      </c>
      <c r="D8" t="s">
        <v>28</v>
      </c>
      <c r="E8">
        <f>C8*5.678</f>
        <v>17.034</v>
      </c>
      <c r="F8" t="s">
        <v>29</v>
      </c>
    </row>
    <row r="9" spans="2:13" ht="12.75">
      <c r="B9" s="1"/>
      <c r="K9">
        <v>1</v>
      </c>
      <c r="L9">
        <v>354.3</v>
      </c>
      <c r="M9">
        <f>L11-L9</f>
        <v>3.1999999999999886</v>
      </c>
    </row>
    <row r="10" spans="2:12" ht="12.75">
      <c r="B10" s="1"/>
      <c r="J10" t="s">
        <v>28</v>
      </c>
      <c r="K10">
        <v>3.5</v>
      </c>
      <c r="L10">
        <v>356.8</v>
      </c>
    </row>
    <row r="11" spans="2:13" ht="12.75">
      <c r="B11" s="1" t="s">
        <v>0</v>
      </c>
      <c r="C11" s="9">
        <v>354.0384443042931</v>
      </c>
      <c r="D11" t="s">
        <v>1</v>
      </c>
      <c r="E11">
        <f>C11-273</f>
        <v>81.03844430429308</v>
      </c>
      <c r="F11" t="s">
        <v>2</v>
      </c>
      <c r="G11" s="3">
        <f>E11*9/5+32</f>
        <v>177.86919974772755</v>
      </c>
      <c r="H11" t="s">
        <v>9</v>
      </c>
      <c r="K11">
        <v>10</v>
      </c>
      <c r="L11">
        <v>357.5</v>
      </c>
      <c r="M11">
        <f>L11-L10</f>
        <v>0.6999999999999886</v>
      </c>
    </row>
    <row r="12" spans="2:8" ht="12.75">
      <c r="B12" s="1"/>
      <c r="C12" s="1" t="s">
        <v>22</v>
      </c>
      <c r="E12">
        <f>E11-E1</f>
        <v>51.03844430429308</v>
      </c>
      <c r="F12" t="s">
        <v>2</v>
      </c>
      <c r="G12" s="3">
        <f>E12*9/5+32</f>
        <v>123.86919974772755</v>
      </c>
      <c r="H12" t="s">
        <v>9</v>
      </c>
    </row>
    <row r="13" ht="12.75">
      <c r="B13" s="1"/>
    </row>
    <row r="14" spans="2:3" ht="12.75">
      <c r="B14" s="2" t="s">
        <v>10</v>
      </c>
      <c r="C14" s="3"/>
    </row>
    <row r="15" spans="2:4" ht="12.75">
      <c r="B15" s="1" t="s">
        <v>12</v>
      </c>
      <c r="C15" s="3">
        <f>C6*0.0000000567*(C3)^4</f>
        <v>376.09369237503</v>
      </c>
      <c r="D15" t="s">
        <v>7</v>
      </c>
    </row>
    <row r="16" spans="2:4" ht="12.75">
      <c r="B16" s="1" t="s">
        <v>11</v>
      </c>
      <c r="C16" s="3">
        <f>C7*C2</f>
        <v>720</v>
      </c>
      <c r="D16" t="s">
        <v>7</v>
      </c>
    </row>
    <row r="17" spans="2:4" ht="12.75">
      <c r="B17" s="1" t="s">
        <v>16</v>
      </c>
      <c r="C17" s="4">
        <f>C15+C16</f>
        <v>1096.09369237503</v>
      </c>
      <c r="D17" t="s">
        <v>7</v>
      </c>
    </row>
    <row r="18" ht="12.75">
      <c r="C18" s="3"/>
    </row>
    <row r="19" spans="2:7" ht="12.75">
      <c r="B19" s="2" t="s">
        <v>13</v>
      </c>
      <c r="C19" s="3"/>
      <c r="G19" t="s">
        <v>18</v>
      </c>
    </row>
    <row r="20" spans="2:8" ht="12.75">
      <c r="B20" s="1" t="s">
        <v>14</v>
      </c>
      <c r="C20" s="3">
        <f>1.52*(ABS((C11-C1))^1.33)*(C11-C1)/ABS(C11-C1)</f>
        <v>284.01885188927844</v>
      </c>
      <c r="D20" t="s">
        <v>7</v>
      </c>
      <c r="G20" s="5">
        <f>C20/E$12</f>
        <v>5.564802292874517</v>
      </c>
      <c r="H20" t="s">
        <v>7</v>
      </c>
    </row>
    <row r="21" spans="2:8" ht="12.75">
      <c r="B21" s="1" t="s">
        <v>30</v>
      </c>
      <c r="C21" s="3">
        <f>1/C8*(C11-C4)</f>
        <v>10.346148101431027</v>
      </c>
      <c r="D21" t="s">
        <v>7</v>
      </c>
      <c r="G21" s="5">
        <f>C21/E$12</f>
        <v>0.2027128421028453</v>
      </c>
      <c r="H21" t="s">
        <v>7</v>
      </c>
    </row>
    <row r="22" spans="2:8" ht="12.75">
      <c r="B22" s="1" t="s">
        <v>15</v>
      </c>
      <c r="C22" s="3">
        <f>C6*0.0000000567*C11^4</f>
        <v>801.7283910632199</v>
      </c>
      <c r="D22" t="s">
        <v>7</v>
      </c>
      <c r="G22" s="5">
        <f>C22/E$12</f>
        <v>15.70832344111599</v>
      </c>
      <c r="H22" t="s">
        <v>7</v>
      </c>
    </row>
    <row r="23" spans="2:8" ht="12.75">
      <c r="B23" s="1" t="s">
        <v>16</v>
      </c>
      <c r="C23" s="4">
        <f>SUM(C20:C22)</f>
        <v>1096.0933910539293</v>
      </c>
      <c r="D23" t="s">
        <v>7</v>
      </c>
      <c r="G23" s="4">
        <f>SUM(G20:G22)</f>
        <v>21.475838576093352</v>
      </c>
      <c r="H23" t="s">
        <v>7</v>
      </c>
    </row>
    <row r="25" spans="2:4" ht="12.75">
      <c r="B25" s="8" t="s">
        <v>17</v>
      </c>
      <c r="C25" s="3">
        <f>C17-C23</f>
        <v>0.00030132110077829566</v>
      </c>
      <c r="D25" t="s">
        <v>26</v>
      </c>
    </row>
    <row r="28" spans="11:12" ht="12.75">
      <c r="K28">
        <f>0.2*900*2200</f>
        <v>396000</v>
      </c>
      <c r="L28" t="s">
        <v>32</v>
      </c>
    </row>
    <row r="29" ht="12.75">
      <c r="K29">
        <f>K28/900</f>
        <v>440</v>
      </c>
    </row>
    <row r="30" ht="12.75">
      <c r="K30">
        <f>K29/60</f>
        <v>7.333333333333333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D7" sqref="D7"/>
    </sheetView>
  </sheetViews>
  <sheetFormatPr defaultColWidth="9.140625" defaultRowHeight="12.75"/>
  <cols>
    <col min="2" max="2" width="18.28125" style="0" customWidth="1"/>
    <col min="4" max="4" width="6.140625" style="0" customWidth="1"/>
    <col min="5" max="5" width="5.57421875" style="0" customWidth="1"/>
    <col min="6" max="6" width="3.421875" style="0" customWidth="1"/>
    <col min="8" max="8" width="2.8515625" style="0" customWidth="1"/>
  </cols>
  <sheetData>
    <row r="1" spans="2:8" ht="12.75">
      <c r="B1" s="1" t="s">
        <v>3</v>
      </c>
      <c r="C1">
        <f>E1+273</f>
        <v>293</v>
      </c>
      <c r="D1" t="s">
        <v>1</v>
      </c>
      <c r="E1">
        <v>20</v>
      </c>
      <c r="F1" t="s">
        <v>2</v>
      </c>
      <c r="G1">
        <f>E1*9/5+32</f>
        <v>68</v>
      </c>
      <c r="H1" t="s">
        <v>9</v>
      </c>
    </row>
    <row r="2" spans="2:4" ht="12.75">
      <c r="B2" s="1" t="s">
        <v>6</v>
      </c>
      <c r="C2">
        <v>1000</v>
      </c>
      <c r="D2" t="s">
        <v>7</v>
      </c>
    </row>
    <row r="3" spans="2:5" ht="12.75">
      <c r="B3" s="1" t="s">
        <v>8</v>
      </c>
      <c r="C3">
        <f>C1-10</f>
        <v>283</v>
      </c>
      <c r="D3" t="s">
        <v>1</v>
      </c>
      <c r="E3" t="s">
        <v>19</v>
      </c>
    </row>
    <row r="4" spans="2:5" ht="12.75">
      <c r="B4" s="1"/>
      <c r="C4" t="s">
        <v>34</v>
      </c>
      <c r="E4" s="7"/>
    </row>
    <row r="5" spans="2:4" ht="12.75">
      <c r="B5" s="1" t="s">
        <v>4</v>
      </c>
      <c r="C5">
        <v>0.9</v>
      </c>
      <c r="D5" t="s">
        <v>23</v>
      </c>
    </row>
    <row r="6" spans="2:4" ht="12.75">
      <c r="B6" s="1" t="s">
        <v>5</v>
      </c>
      <c r="C6">
        <v>0.2</v>
      </c>
      <c r="D6" t="s">
        <v>35</v>
      </c>
    </row>
    <row r="7" ht="12.75">
      <c r="B7" s="1"/>
    </row>
    <row r="8" spans="2:8" ht="12.75">
      <c r="B8" s="1" t="s">
        <v>0</v>
      </c>
      <c r="C8" s="9">
        <v>309.1244703032056</v>
      </c>
      <c r="D8" t="s">
        <v>1</v>
      </c>
      <c r="E8">
        <f>C8-273</f>
        <v>36.12447030320561</v>
      </c>
      <c r="F8" t="s">
        <v>2</v>
      </c>
      <c r="G8" s="3">
        <f>E8*9/5+32</f>
        <v>97.0240465457701</v>
      </c>
      <c r="H8" t="s">
        <v>9</v>
      </c>
    </row>
    <row r="9" spans="2:8" ht="12.75">
      <c r="B9" s="1"/>
      <c r="C9" s="1" t="s">
        <v>22</v>
      </c>
      <c r="E9">
        <f>E8-E1</f>
        <v>16.124470303205612</v>
      </c>
      <c r="F9" t="s">
        <v>2</v>
      </c>
      <c r="G9" s="3">
        <f>E9*9/5+32</f>
        <v>61.024046545770105</v>
      </c>
      <c r="H9" t="s">
        <v>9</v>
      </c>
    </row>
    <row r="10" ht="12.75">
      <c r="B10" s="1"/>
    </row>
    <row r="11" spans="2:3" ht="12.75">
      <c r="B11" s="2" t="s">
        <v>10</v>
      </c>
      <c r="C11" s="3"/>
    </row>
    <row r="12" spans="2:4" ht="12.75">
      <c r="B12" s="1" t="s">
        <v>12</v>
      </c>
      <c r="C12" s="3">
        <f>C5*0.0000000567*(C3)^4</f>
        <v>327.31907140863</v>
      </c>
      <c r="D12" t="s">
        <v>7</v>
      </c>
    </row>
    <row r="13" spans="2:4" ht="12.75">
      <c r="B13" s="1" t="s">
        <v>11</v>
      </c>
      <c r="C13" s="3">
        <f>C6*C2</f>
        <v>200</v>
      </c>
      <c r="D13" t="s">
        <v>7</v>
      </c>
    </row>
    <row r="14" spans="2:4" ht="12.75">
      <c r="B14" s="1" t="s">
        <v>16</v>
      </c>
      <c r="C14" s="4">
        <f>C12+C13</f>
        <v>527.31907140863</v>
      </c>
      <c r="D14" t="s">
        <v>7</v>
      </c>
    </row>
    <row r="15" ht="12.75">
      <c r="C15" s="3"/>
    </row>
    <row r="16" spans="2:7" ht="12.75">
      <c r="B16" s="2" t="s">
        <v>13</v>
      </c>
      <c r="C16" s="3"/>
      <c r="G16" t="s">
        <v>18</v>
      </c>
    </row>
    <row r="17" spans="2:8" ht="12.75">
      <c r="B17" s="1" t="s">
        <v>14</v>
      </c>
      <c r="C17" s="3">
        <f>1.52*(C8-C1)^1.33</f>
        <v>61.347835648854044</v>
      </c>
      <c r="D17" t="s">
        <v>7</v>
      </c>
      <c r="G17" s="5">
        <f>C17/E$9</f>
        <v>3.804641919719858</v>
      </c>
      <c r="H17" t="s">
        <v>7</v>
      </c>
    </row>
    <row r="18" spans="2:8" ht="12.75">
      <c r="B18" s="1" t="s">
        <v>15</v>
      </c>
      <c r="C18" s="3">
        <f>C5*0.0000000567*C8^4</f>
        <v>465.9712362085341</v>
      </c>
      <c r="D18" t="s">
        <v>7</v>
      </c>
      <c r="G18" s="5">
        <f>C18/E$9</f>
        <v>28.898390300355917</v>
      </c>
      <c r="H18" t="s">
        <v>7</v>
      </c>
    </row>
    <row r="19" spans="2:8" ht="12.75">
      <c r="B19" s="1" t="s">
        <v>16</v>
      </c>
      <c r="C19" s="4">
        <f>C5*0.0000000567*C8^4+1.52*(C8-C1)^1.33</f>
        <v>527.3190718573882</v>
      </c>
      <c r="D19" t="s">
        <v>7</v>
      </c>
      <c r="G19" s="6">
        <f>G17+G18</f>
        <v>32.70303222007578</v>
      </c>
      <c r="H19" t="s">
        <v>7</v>
      </c>
    </row>
    <row r="21" spans="2:4" ht="12.75">
      <c r="B21" s="8" t="s">
        <v>17</v>
      </c>
      <c r="C21" s="3">
        <f>C14-C19</f>
        <v>-4.4875821458845166E-07</v>
      </c>
      <c r="D21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C21" sqref="C21"/>
    </sheetView>
  </sheetViews>
  <sheetFormatPr defaultColWidth="9.140625" defaultRowHeight="12.75"/>
  <cols>
    <col min="2" max="2" width="18.28125" style="0" customWidth="1"/>
    <col min="4" max="4" width="6.140625" style="0" customWidth="1"/>
    <col min="5" max="5" width="5.57421875" style="0" customWidth="1"/>
    <col min="6" max="6" width="3.421875" style="0" customWidth="1"/>
    <col min="8" max="8" width="2.8515625" style="0" customWidth="1"/>
  </cols>
  <sheetData>
    <row r="1" spans="2:8" ht="12.75">
      <c r="B1" s="1" t="s">
        <v>3</v>
      </c>
      <c r="C1">
        <f>E1+273</f>
        <v>293</v>
      </c>
      <c r="D1" t="s">
        <v>1</v>
      </c>
      <c r="E1">
        <v>20</v>
      </c>
      <c r="F1" t="s">
        <v>2</v>
      </c>
      <c r="G1">
        <f>E1*9/5+32</f>
        <v>68</v>
      </c>
      <c r="H1" t="s">
        <v>9</v>
      </c>
    </row>
    <row r="2" spans="2:9" ht="12.75">
      <c r="B2" s="1" t="s">
        <v>6</v>
      </c>
      <c r="C2">
        <v>1000</v>
      </c>
      <c r="D2" t="s">
        <v>7</v>
      </c>
      <c r="I2">
        <f>826*1.15</f>
        <v>949.9</v>
      </c>
    </row>
    <row r="3" spans="2:5" ht="12.75">
      <c r="B3" s="1" t="s">
        <v>8</v>
      </c>
      <c r="C3">
        <f>C1-10</f>
        <v>283</v>
      </c>
      <c r="D3" t="s">
        <v>1</v>
      </c>
      <c r="E3" t="s">
        <v>19</v>
      </c>
    </row>
    <row r="4" spans="2:5" ht="12.75">
      <c r="B4" s="1"/>
      <c r="E4" s="7" t="s">
        <v>20</v>
      </c>
    </row>
    <row r="5" spans="2:4" ht="12.75">
      <c r="B5" s="1" t="s">
        <v>4</v>
      </c>
      <c r="C5">
        <v>0.2</v>
      </c>
      <c r="D5" t="s">
        <v>24</v>
      </c>
    </row>
    <row r="6" spans="2:4" ht="12.75">
      <c r="B6" s="1" t="s">
        <v>5</v>
      </c>
      <c r="C6">
        <v>0.65</v>
      </c>
      <c r="D6" t="s">
        <v>25</v>
      </c>
    </row>
    <row r="7" ht="12.75">
      <c r="B7" s="1"/>
    </row>
    <row r="8" spans="2:8" ht="12.75">
      <c r="B8" s="1" t="s">
        <v>0</v>
      </c>
      <c r="C8" s="9">
        <v>371.79601543409734</v>
      </c>
      <c r="D8" t="s">
        <v>1</v>
      </c>
      <c r="E8">
        <f>C8-273</f>
        <v>98.79601543409734</v>
      </c>
      <c r="F8" t="s">
        <v>2</v>
      </c>
      <c r="G8" s="3">
        <f>E8*9/5+32</f>
        <v>209.83282778137522</v>
      </c>
      <c r="H8" t="s">
        <v>9</v>
      </c>
    </row>
    <row r="9" spans="3:8" ht="12.75">
      <c r="C9" s="1" t="s">
        <v>22</v>
      </c>
      <c r="E9">
        <f>E8-E1</f>
        <v>78.79601543409734</v>
      </c>
      <c r="F9" t="s">
        <v>2</v>
      </c>
      <c r="G9" s="3">
        <f>E9*9/5+32</f>
        <v>173.83282778137522</v>
      </c>
      <c r="H9" t="s">
        <v>9</v>
      </c>
    </row>
    <row r="10" ht="12.75">
      <c r="B10" s="1"/>
    </row>
    <row r="11" spans="2:3" ht="12.75">
      <c r="B11" s="2" t="s">
        <v>10</v>
      </c>
      <c r="C11" s="3"/>
    </row>
    <row r="12" spans="2:4" ht="12.75">
      <c r="B12" s="1" t="s">
        <v>12</v>
      </c>
      <c r="C12" s="3">
        <f>C5*0.0000000567*(C3)^4</f>
        <v>72.73757142414</v>
      </c>
      <c r="D12" t="s">
        <v>7</v>
      </c>
    </row>
    <row r="13" spans="2:4" ht="12.75">
      <c r="B13" s="1" t="s">
        <v>11</v>
      </c>
      <c r="C13" s="3">
        <f>C6*C2</f>
        <v>650</v>
      </c>
      <c r="D13" t="s">
        <v>7</v>
      </c>
    </row>
    <row r="14" spans="2:4" ht="12.75">
      <c r="B14" s="1" t="s">
        <v>16</v>
      </c>
      <c r="C14" s="4">
        <f>C12+C13</f>
        <v>722.73757142414</v>
      </c>
      <c r="D14" t="s">
        <v>7</v>
      </c>
    </row>
    <row r="15" ht="12.75">
      <c r="C15" s="3"/>
    </row>
    <row r="16" spans="2:7" ht="12.75">
      <c r="B16" s="2" t="s">
        <v>13</v>
      </c>
      <c r="C16" s="3"/>
      <c r="G16" t="s">
        <v>18</v>
      </c>
    </row>
    <row r="17" spans="2:8" ht="12.75">
      <c r="B17" s="1" t="s">
        <v>14</v>
      </c>
      <c r="C17" s="3">
        <f>1.52*(C8-C1)^1.33</f>
        <v>506.0509555046739</v>
      </c>
      <c r="D17" t="s">
        <v>7</v>
      </c>
      <c r="G17" s="5">
        <f>C17/E$9</f>
        <v>6.422291187146639</v>
      </c>
      <c r="H17" t="s">
        <v>7</v>
      </c>
    </row>
    <row r="18" spans="2:8" ht="12.75">
      <c r="B18" s="1" t="s">
        <v>15</v>
      </c>
      <c r="C18" s="3">
        <f>C5*0.0000000567*C8^4</f>
        <v>216.68656195875297</v>
      </c>
      <c r="D18" t="s">
        <v>7</v>
      </c>
      <c r="G18" s="5">
        <f>C18/E$9</f>
        <v>2.7499685201719775</v>
      </c>
      <c r="H18" t="s">
        <v>7</v>
      </c>
    </row>
    <row r="19" spans="2:8" ht="12.75">
      <c r="B19" s="1" t="s">
        <v>16</v>
      </c>
      <c r="C19" s="4">
        <f>C5*0.0000000567*C8^4+1.52*(C8-C1)^1.33</f>
        <v>722.7375174634269</v>
      </c>
      <c r="D19" t="s">
        <v>7</v>
      </c>
      <c r="G19" s="6">
        <f>G17+G18</f>
        <v>9.172259707318617</v>
      </c>
      <c r="H19" t="s">
        <v>7</v>
      </c>
    </row>
    <row r="20" ht="12.75">
      <c r="G20">
        <f>C6/G19</f>
        <v>0.07086585211726615</v>
      </c>
    </row>
    <row r="21" spans="2:4" ht="12.75">
      <c r="B21" s="8" t="s">
        <v>17</v>
      </c>
      <c r="C21" s="3">
        <f>C14-C19</f>
        <v>5.396071310315165E-05</v>
      </c>
      <c r="D21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E2" sqref="E2"/>
    </sheetView>
  </sheetViews>
  <sheetFormatPr defaultColWidth="9.140625" defaultRowHeight="12.75"/>
  <cols>
    <col min="2" max="2" width="18.28125" style="0" customWidth="1"/>
    <col min="4" max="4" width="6.140625" style="0" customWidth="1"/>
    <col min="5" max="5" width="5.57421875" style="0" customWidth="1"/>
    <col min="6" max="6" width="3.421875" style="0" customWidth="1"/>
    <col min="8" max="8" width="2.8515625" style="0" customWidth="1"/>
  </cols>
  <sheetData>
    <row r="1" spans="2:8" ht="12.75">
      <c r="B1" s="1" t="s">
        <v>3</v>
      </c>
      <c r="C1">
        <f>E1+273</f>
        <v>293</v>
      </c>
      <c r="D1" t="s">
        <v>1</v>
      </c>
      <c r="E1">
        <v>20</v>
      </c>
      <c r="F1" t="s">
        <v>2</v>
      </c>
      <c r="G1">
        <f>E1*9/5+32</f>
        <v>68</v>
      </c>
      <c r="H1" t="s">
        <v>9</v>
      </c>
    </row>
    <row r="2" spans="2:9" ht="12.75">
      <c r="B2" s="1" t="s">
        <v>6</v>
      </c>
      <c r="C2">
        <v>1000</v>
      </c>
      <c r="D2" t="s">
        <v>7</v>
      </c>
      <c r="I2">
        <f>826*1.15</f>
        <v>949.9</v>
      </c>
    </row>
    <row r="3" spans="2:5" ht="12.75">
      <c r="B3" s="1" t="s">
        <v>8</v>
      </c>
      <c r="C3">
        <f>C1-10</f>
        <v>283</v>
      </c>
      <c r="D3" t="s">
        <v>1</v>
      </c>
      <c r="E3" t="s">
        <v>19</v>
      </c>
    </row>
    <row r="4" spans="2:5" ht="12.75">
      <c r="B4" s="1"/>
      <c r="E4" s="7" t="s">
        <v>20</v>
      </c>
    </row>
    <row r="5" spans="2:4" ht="12.75">
      <c r="B5" s="1" t="s">
        <v>4</v>
      </c>
      <c r="C5">
        <v>0.05</v>
      </c>
      <c r="D5" t="s">
        <v>33</v>
      </c>
    </row>
    <row r="6" spans="2:4" ht="12.75">
      <c r="B6" s="1" t="s">
        <v>5</v>
      </c>
      <c r="C6">
        <v>0.15</v>
      </c>
      <c r="D6" t="s">
        <v>33</v>
      </c>
    </row>
    <row r="7" ht="12.75">
      <c r="B7" s="1"/>
    </row>
    <row r="8" spans="2:8" ht="12.75">
      <c r="B8" s="1" t="s">
        <v>0</v>
      </c>
      <c r="C8" s="9">
        <v>327.70399806437854</v>
      </c>
      <c r="D8" t="s">
        <v>1</v>
      </c>
      <c r="E8">
        <f>C8-273</f>
        <v>54.70399806437854</v>
      </c>
      <c r="F8" t="s">
        <v>2</v>
      </c>
      <c r="G8" s="3">
        <f>E8*9/5+32</f>
        <v>130.46719651588137</v>
      </c>
      <c r="H8" t="s">
        <v>9</v>
      </c>
    </row>
    <row r="9" spans="3:8" ht="12.75">
      <c r="C9" s="1" t="s">
        <v>22</v>
      </c>
      <c r="E9">
        <f>E8-E1</f>
        <v>34.70399806437854</v>
      </c>
      <c r="F9" t="s">
        <v>2</v>
      </c>
      <c r="G9" s="3">
        <f>E9*9/5+32</f>
        <v>94.46719651588137</v>
      </c>
      <c r="H9" t="s">
        <v>9</v>
      </c>
    </row>
    <row r="10" ht="12.75">
      <c r="B10" s="1"/>
    </row>
    <row r="11" spans="2:3" ht="12.75">
      <c r="B11" s="2" t="s">
        <v>10</v>
      </c>
      <c r="C11" s="3"/>
    </row>
    <row r="12" spans="2:4" ht="12.75">
      <c r="B12" s="1" t="s">
        <v>12</v>
      </c>
      <c r="C12" s="3">
        <f>C5*0.0000000567*(C3)^4</f>
        <v>18.184392856035</v>
      </c>
      <c r="D12" t="s">
        <v>7</v>
      </c>
    </row>
    <row r="13" spans="2:4" ht="12.75">
      <c r="B13" s="1" t="s">
        <v>11</v>
      </c>
      <c r="C13" s="3">
        <f>C6*C2</f>
        <v>150</v>
      </c>
      <c r="D13" t="s">
        <v>7</v>
      </c>
    </row>
    <row r="14" spans="2:4" ht="12.75">
      <c r="B14" s="1" t="s">
        <v>16</v>
      </c>
      <c r="C14" s="4">
        <f>C12+C13</f>
        <v>168.184392856035</v>
      </c>
      <c r="D14" t="s">
        <v>7</v>
      </c>
    </row>
    <row r="15" ht="12.75">
      <c r="C15" s="3"/>
    </row>
    <row r="16" spans="2:7" ht="12.75">
      <c r="B16" s="2" t="s">
        <v>13</v>
      </c>
      <c r="C16" s="3"/>
      <c r="G16" t="s">
        <v>18</v>
      </c>
    </row>
    <row r="17" spans="2:8" ht="12.75">
      <c r="B17" s="1" t="s">
        <v>14</v>
      </c>
      <c r="C17" s="3">
        <f>1.52*(C8-C1)^1.33</f>
        <v>170.03891958951212</v>
      </c>
      <c r="D17" t="s">
        <v>7</v>
      </c>
      <c r="G17" s="5">
        <f>C17/E$9</f>
        <v>4.899692515948078</v>
      </c>
      <c r="H17" t="s">
        <v>7</v>
      </c>
    </row>
    <row r="18" spans="2:8" ht="12.75">
      <c r="B18" s="1" t="s">
        <v>15</v>
      </c>
      <c r="C18" s="3">
        <f>C5*0.0000000567*C8^4</f>
        <v>32.69490071392484</v>
      </c>
      <c r="D18" t="s">
        <v>7</v>
      </c>
      <c r="G18" s="5">
        <f>C18/E$9</f>
        <v>0.9421076111540039</v>
      </c>
      <c r="H18" t="s">
        <v>7</v>
      </c>
    </row>
    <row r="19" spans="2:8" ht="12.75">
      <c r="B19" s="1" t="s">
        <v>16</v>
      </c>
      <c r="C19" s="4">
        <f>C5*0.0000000567*C8^4+1.52*(C8-C1)^1.33</f>
        <v>202.73382030343697</v>
      </c>
      <c r="D19" t="s">
        <v>7</v>
      </c>
      <c r="G19" s="6">
        <f>G17+G18</f>
        <v>5.841800127102082</v>
      </c>
      <c r="H19" t="s">
        <v>7</v>
      </c>
    </row>
    <row r="20" ht="12.75">
      <c r="G20">
        <f>C6/G19</f>
        <v>0.025677016798999915</v>
      </c>
    </row>
    <row r="21" spans="2:4" ht="12.75">
      <c r="B21" s="8" t="s">
        <v>17</v>
      </c>
      <c r="C21" s="3">
        <f>C14-C19</f>
        <v>-34.54942744740197</v>
      </c>
      <c r="D21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G24" sqref="G24"/>
    </sheetView>
  </sheetViews>
  <sheetFormatPr defaultColWidth="9.140625" defaultRowHeight="12.75"/>
  <cols>
    <col min="2" max="2" width="18.28125" style="0" customWidth="1"/>
    <col min="4" max="4" width="6.140625" style="0" customWidth="1"/>
    <col min="5" max="5" width="5.57421875" style="0" customWidth="1"/>
    <col min="6" max="6" width="3.421875" style="0" customWidth="1"/>
    <col min="8" max="8" width="2.8515625" style="0" customWidth="1"/>
  </cols>
  <sheetData>
    <row r="1" spans="2:8" ht="12.75">
      <c r="B1" s="1" t="s">
        <v>3</v>
      </c>
      <c r="C1">
        <f>E1+273</f>
        <v>293</v>
      </c>
      <c r="D1" t="s">
        <v>1</v>
      </c>
      <c r="E1">
        <v>20</v>
      </c>
      <c r="F1" t="s">
        <v>2</v>
      </c>
      <c r="G1">
        <f>E1*9/5+32</f>
        <v>68</v>
      </c>
      <c r="H1" t="s">
        <v>9</v>
      </c>
    </row>
    <row r="2" spans="2:9" ht="12.75">
      <c r="B2" s="1" t="s">
        <v>6</v>
      </c>
      <c r="C2">
        <v>1000</v>
      </c>
      <c r="D2" t="s">
        <v>7</v>
      </c>
      <c r="I2">
        <f>826*1.15</f>
        <v>949.9</v>
      </c>
    </row>
    <row r="3" spans="2:5" ht="12.75">
      <c r="B3" s="1" t="s">
        <v>8</v>
      </c>
      <c r="C3">
        <f>C1-10</f>
        <v>283</v>
      </c>
      <c r="D3" t="s">
        <v>1</v>
      </c>
      <c r="E3" t="s">
        <v>19</v>
      </c>
    </row>
    <row r="4" spans="2:5" ht="12.75">
      <c r="B4" s="1"/>
      <c r="E4" s="7" t="s">
        <v>20</v>
      </c>
    </row>
    <row r="5" spans="2:4" ht="12.75">
      <c r="B5" s="1" t="s">
        <v>4</v>
      </c>
      <c r="C5">
        <v>0.1</v>
      </c>
      <c r="D5" t="s">
        <v>21</v>
      </c>
    </row>
    <row r="6" spans="2:4" ht="12.75">
      <c r="B6" s="1" t="s">
        <v>5</v>
      </c>
      <c r="C6">
        <v>0.5</v>
      </c>
      <c r="D6" t="s">
        <v>36</v>
      </c>
    </row>
    <row r="7" ht="12.75">
      <c r="B7" s="1"/>
    </row>
    <row r="8" spans="2:8" ht="12.75">
      <c r="B8" s="1" t="s">
        <v>0</v>
      </c>
      <c r="C8" s="9">
        <v>363.5993016468459</v>
      </c>
      <c r="D8" t="s">
        <v>1</v>
      </c>
      <c r="E8">
        <f>C8-273</f>
        <v>90.5993016468459</v>
      </c>
      <c r="F8" t="s">
        <v>2</v>
      </c>
      <c r="G8" s="3">
        <f>E8*9/5+32</f>
        <v>195.07874296432263</v>
      </c>
      <c r="H8" t="s">
        <v>9</v>
      </c>
    </row>
    <row r="9" spans="3:8" ht="12.75">
      <c r="C9" s="1" t="s">
        <v>22</v>
      </c>
      <c r="E9">
        <f>E8-E1</f>
        <v>70.5993016468459</v>
      </c>
      <c r="F9" t="s">
        <v>2</v>
      </c>
      <c r="G9" s="3">
        <f>E9*9/5+32</f>
        <v>159.07874296432263</v>
      </c>
      <c r="H9" t="s">
        <v>9</v>
      </c>
    </row>
    <row r="10" ht="12.75">
      <c r="B10" s="1"/>
    </row>
    <row r="11" spans="2:3" ht="12.75">
      <c r="B11" s="2" t="s">
        <v>10</v>
      </c>
      <c r="C11" s="3"/>
    </row>
    <row r="12" spans="2:4" ht="12.75">
      <c r="B12" s="1" t="s">
        <v>12</v>
      </c>
      <c r="C12" s="3">
        <f>C5*0.0000000567*(C3)^4</f>
        <v>36.36878571207</v>
      </c>
      <c r="D12" t="s">
        <v>7</v>
      </c>
    </row>
    <row r="13" spans="2:4" ht="12.75">
      <c r="B13" s="1" t="s">
        <v>11</v>
      </c>
      <c r="C13" s="3">
        <f>C6*C2</f>
        <v>500</v>
      </c>
      <c r="D13" t="s">
        <v>7</v>
      </c>
    </row>
    <row r="14" spans="2:4" ht="12.75">
      <c r="B14" s="1" t="s">
        <v>16</v>
      </c>
      <c r="C14" s="4">
        <f>C12+C13</f>
        <v>536.36878571207</v>
      </c>
      <c r="D14" t="s">
        <v>7</v>
      </c>
    </row>
    <row r="15" ht="12.75">
      <c r="C15" s="3"/>
    </row>
    <row r="16" spans="2:7" ht="12.75">
      <c r="B16" s="2" t="s">
        <v>13</v>
      </c>
      <c r="C16" s="3"/>
      <c r="G16" t="s">
        <v>18</v>
      </c>
    </row>
    <row r="17" spans="2:8" ht="12.75">
      <c r="B17" s="1" t="s">
        <v>14</v>
      </c>
      <c r="C17" s="3">
        <f>1.52*(C8-C1)^1.33</f>
        <v>437.2684335952391</v>
      </c>
      <c r="D17" t="s">
        <v>7</v>
      </c>
      <c r="G17" s="5">
        <f>C17/E$9</f>
        <v>6.193665141088185</v>
      </c>
      <c r="H17" t="s">
        <v>7</v>
      </c>
    </row>
    <row r="18" spans="2:8" ht="12.75">
      <c r="B18" s="1" t="s">
        <v>15</v>
      </c>
      <c r="C18" s="3">
        <f>C5*0.0000000567*C8^4</f>
        <v>99.1003573562615</v>
      </c>
      <c r="D18" t="s">
        <v>7</v>
      </c>
      <c r="G18" s="5">
        <f>C18/E$9</f>
        <v>1.4037016662287185</v>
      </c>
      <c r="H18" t="s">
        <v>7</v>
      </c>
    </row>
    <row r="19" spans="2:8" ht="12.75">
      <c r="B19" s="1" t="s">
        <v>16</v>
      </c>
      <c r="C19" s="4">
        <f>C5*0.0000000567*C8^4+1.52*(C8-C1)^1.33</f>
        <v>536.3687909515006</v>
      </c>
      <c r="D19" t="s">
        <v>7</v>
      </c>
      <c r="G19" s="6">
        <f>G17+G18</f>
        <v>7.597366807316903</v>
      </c>
      <c r="H19" t="s">
        <v>7</v>
      </c>
    </row>
    <row r="20" ht="12.75">
      <c r="G20">
        <f>C6/G19</f>
        <v>0.06581227584252718</v>
      </c>
    </row>
    <row r="21" spans="2:4" ht="12.75">
      <c r="B21" s="8" t="s">
        <v>17</v>
      </c>
      <c r="C21" s="3">
        <f>C14-C19</f>
        <v>-5.239430606707174E-06</v>
      </c>
      <c r="D21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Straube</dc:creator>
  <cp:keywords/>
  <dc:description/>
  <cp:lastModifiedBy>John Straube</cp:lastModifiedBy>
  <dcterms:created xsi:type="dcterms:W3CDTF">2001-09-04T23:29:42Z</dcterms:created>
  <dcterms:modified xsi:type="dcterms:W3CDTF">2005-01-09T04:04:04Z</dcterms:modified>
  <cp:category/>
  <cp:version/>
  <cp:contentType/>
  <cp:contentStatus/>
</cp:coreProperties>
</file>